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29"/>
  <workbookPr defaultThemeVersion="124226"/>
  <mc:AlternateContent xmlns:mc="http://schemas.openxmlformats.org/markup-compatibility/2006">
    <mc:Choice Requires="x15">
      <x15ac:absPath xmlns:x15ac="http://schemas.microsoft.com/office/spreadsheetml/2010/11/ac" url="C:\Users\Aline\Documents\Documents SIMON\simon boulot\Charges\"/>
    </mc:Choice>
  </mc:AlternateContent>
  <xr:revisionPtr revIDLastSave="0" documentId="13_ncr:1_{329A565A-5135-4157-87D8-49746903D747}" xr6:coauthVersionLast="46" xr6:coauthVersionMax="47" xr10:uidLastSave="{00000000-0000-0000-0000-000000000000}"/>
  <bookViews>
    <workbookView minimized="1" xWindow="5565" yWindow="1080" windowWidth="14925" windowHeight="7875" activeTab="2" xr2:uid="{00000000-000D-0000-FFFF-FFFF00000000}"/>
  </bookViews>
  <sheets>
    <sheet name="0_README" sheetId="12" r:id="rId1"/>
    <sheet name="1_Charge avant achat terrain" sheetId="13" r:id="rId2"/>
    <sheet name="2_Charge aprés achat du terrain" sheetId="5" r:id="rId3"/>
    <sheet name="3Calcul des charges d'urbanisme" sheetId="1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 i="14" l="1"/>
  <c r="D4" i="14"/>
  <c r="C5" i="14"/>
  <c r="C8" i="14" s="1"/>
  <c r="D8" i="14" s="1"/>
  <c r="C16" i="14"/>
  <c r="D16" i="14"/>
  <c r="C17" i="14"/>
  <c r="D17" i="14"/>
  <c r="D18" i="14"/>
  <c r="C18" i="14" s="1"/>
  <c r="C19" i="14"/>
  <c r="D20" i="14"/>
  <c r="C20" i="13"/>
  <c r="C28" i="13"/>
  <c r="C21" i="13"/>
  <c r="C18" i="5"/>
  <c r="C17" i="5"/>
  <c r="C15" i="5"/>
  <c r="C14" i="5"/>
  <c r="C25" i="5"/>
  <c r="C19" i="5"/>
  <c r="B16" i="5"/>
  <c r="C16" i="5" s="1"/>
  <c r="C21" i="14" l="1"/>
  <c r="C11" i="14"/>
  <c r="D11" i="14" s="1"/>
  <c r="C9" i="14"/>
  <c r="D9" i="14" s="1"/>
  <c r="C7" i="14"/>
  <c r="D7" i="14" s="1"/>
  <c r="C20" i="5"/>
  <c r="C21" i="5" s="1"/>
  <c r="C22" i="5" s="1"/>
  <c r="C23" i="5" s="1"/>
  <c r="C24" i="5"/>
  <c r="B8" i="13"/>
  <c r="C10" i="14" l="1"/>
  <c r="D10" i="14" s="1"/>
  <c r="C12" i="14"/>
  <c r="D12" i="14" s="1"/>
  <c r="C23" i="14"/>
  <c r="C24" i="14"/>
  <c r="D21" i="14"/>
  <c r="C25" i="13"/>
  <c r="C26" i="13" s="1"/>
  <c r="C29" i="13" s="1"/>
  <c r="C17" i="13"/>
  <c r="D16" i="13"/>
  <c r="D24" i="14" l="1"/>
  <c r="D23" i="14"/>
  <c r="C19" i="13"/>
  <c r="D17" i="13"/>
  <c r="D27" i="13" l="1"/>
  <c r="D20" i="13"/>
  <c r="C22" i="13"/>
  <c r="C27" i="13"/>
  <c r="D19" i="13"/>
  <c r="D26" i="13"/>
</calcChain>
</file>

<file path=xl/sharedStrings.xml><?xml version="1.0" encoding="utf-8"?>
<sst xmlns="http://schemas.openxmlformats.org/spreadsheetml/2006/main" count="112" uniqueCount="88">
  <si>
    <t>Pour pouvoir remplir ce tableau, il vous faut une estimation des prix de l'immobilier de projets similaires à ceux du projet développés.</t>
  </si>
  <si>
    <t>Cette connaissance du marché peut être atteinte en effectuant une veille sur les marchés immobiliers dans votre commune.</t>
  </si>
  <si>
    <t>Il vous faut aussi une estimation des coûts de construction de bâtiments similaires au projet.</t>
  </si>
  <si>
    <t>Définition des variables</t>
  </si>
  <si>
    <t>nombre de logements</t>
  </si>
  <si>
    <t>nombre de logement projetés par le promoteur</t>
  </si>
  <si>
    <t>prix de l'immobilier (PI)</t>
  </si>
  <si>
    <t>prix de vente attendu  par le promoteur (à estimer sur base d'une vieille du marché immobilier)</t>
  </si>
  <si>
    <t>Prix de construction (PC)</t>
  </si>
  <si>
    <t>coût de construction attendu par logement (à estimer en fonction du logement (surface, type, standing…)</t>
  </si>
  <si>
    <t>taux de marge brute (%) (m*)</t>
  </si>
  <si>
    <t>taux de marge attendu pour le promoteur (dépend notament du risque, des complications attendues sur le projet)</t>
  </si>
  <si>
    <t>marge brute (M*)</t>
  </si>
  <si>
    <t>marge (en euros) réalisées par le promoteur</t>
  </si>
  <si>
    <t>Prix du terrain (PT)</t>
  </si>
  <si>
    <t>coût estimé du terrain (sur base du calcul réalisé en dans la feuille 1Evaluation du prix du terrain)</t>
  </si>
  <si>
    <t>Si vous n'avez pas le prix du terrain</t>
  </si>
  <si>
    <t>Données</t>
  </si>
  <si>
    <t>Estimation du coût de la construction</t>
  </si>
  <si>
    <t>euro/m²</t>
  </si>
  <si>
    <t>Nombre de logement dans le projet</t>
  </si>
  <si>
    <t>Surface plancher</t>
  </si>
  <si>
    <t>m²</t>
  </si>
  <si>
    <t>Prix de l'immobilier (PI)</t>
  </si>
  <si>
    <t>taux de marge brute (%)(m*)</t>
  </si>
  <si>
    <t>Calcul du prix du terrain</t>
  </si>
  <si>
    <t>euros</t>
  </si>
  <si>
    <t>par logement</t>
  </si>
  <si>
    <t>ensemble du projet</t>
  </si>
  <si>
    <t>Estimation du prix du terrain (PT)</t>
  </si>
  <si>
    <t>PT=PI/(1+m*)-PC</t>
  </si>
  <si>
    <t>Marge (M*)</t>
  </si>
  <si>
    <t>M*=(PT+PC) x m*</t>
  </si>
  <si>
    <t>superficie du terrain</t>
  </si>
  <si>
    <t>Prix du terrain par m²</t>
  </si>
  <si>
    <t>Données de base, fourchettes, estimations</t>
  </si>
  <si>
    <t>Catégorie</t>
  </si>
  <si>
    <t>Prix</t>
  </si>
  <si>
    <t>Source</t>
  </si>
  <si>
    <t>Coût de construction [€/m²]</t>
  </si>
  <si>
    <t>Prix de terrain max [€/m²]</t>
  </si>
  <si>
    <t>Sur base du calcul en feuille 1</t>
  </si>
  <si>
    <t>Taux de marge développeurs (m*)</t>
  </si>
  <si>
    <t>Forfait' autres coûts</t>
  </si>
  <si>
    <t>Montant charges par m²</t>
  </si>
  <si>
    <t>Directive communale</t>
  </si>
  <si>
    <t>Comment s'intègrent les charges d'urbanisme dans un calcul de prix d'un projet immobilier:</t>
  </si>
  <si>
    <t>Par unité</t>
  </si>
  <si>
    <t>Ensemble du projet</t>
  </si>
  <si>
    <t>Surface du terrain (m²)</t>
  </si>
  <si>
    <t>Nombre d'unités</t>
  </si>
  <si>
    <t>Superficie des logements (m²)</t>
  </si>
  <si>
    <t>Prix de vente de l'immobilier (PI)</t>
  </si>
  <si>
    <t>Prix de construction du bien (PC)</t>
  </si>
  <si>
    <t>Charges d'urbanisme</t>
  </si>
  <si>
    <t>Proportion charges / projet global</t>
  </si>
  <si>
    <t>Autres coûts</t>
  </si>
  <si>
    <t>Coûts totaux</t>
  </si>
  <si>
    <t xml:space="preserve">Marge restante pour le promoteur </t>
  </si>
  <si>
    <t>Taux de marge restant pour le promoteur</t>
  </si>
  <si>
    <t>Marge  (M) attendue initialement par le promoteur</t>
  </si>
  <si>
    <t>Taux de marge attendue initialement par le promoteur</t>
  </si>
  <si>
    <t>Ce petit classeur a pour vocation de vous aider à estimer la valeur maximum de la charge que vous pouvez exiger.</t>
  </si>
  <si>
    <t xml:space="preserve">Surface du terrain </t>
  </si>
  <si>
    <t>%</t>
  </si>
  <si>
    <t>logements</t>
  </si>
  <si>
    <t>unité</t>
  </si>
  <si>
    <t xml:space="preserve">Prix de construction +charges </t>
  </si>
  <si>
    <t>Sans charges d'urbanisme</t>
  </si>
  <si>
    <t>Avec charges d'urbanisme</t>
  </si>
  <si>
    <t>A estimer sur avis d'expert</t>
  </si>
  <si>
    <t>Selon la littérature la somme des deux est entre 15 et 25%</t>
  </si>
  <si>
    <t>Pour cela, vous avez besoin d'estimez la marge d'un promoteur sur un projet et/ou le prix de vente du terrrain (et donc la plus value réalisée par le propriétaire à la vente au promoteur). La feuille "1_Charge avant achat terrain" comprend la méthode de calcul du prix d'un terrain et le calcul de l'impact de la charge si vous l'appliquez avant l'achat du terrain. Cette méthode s'appelle le compte à rebours ou la méthode par déduction.</t>
  </si>
  <si>
    <t>charges d'urbanisme supplémentaires pour atteindre un taux de marge brute de 15%</t>
  </si>
  <si>
    <t>charges d'urbanisme supplémentaires pour atteindre un taux de marge brute de 20%</t>
  </si>
  <si>
    <t>taux de marge brute (%)</t>
  </si>
  <si>
    <t>marge brute</t>
  </si>
  <si>
    <t>charges d'urbanisme (si imposées au préalable)</t>
  </si>
  <si>
    <t>coût du terrain</t>
  </si>
  <si>
    <t>coût de construction</t>
  </si>
  <si>
    <t>prix de l'immobilier</t>
  </si>
  <si>
    <t>Calcul des charges d'urbanisme négociables pour atteindre un taux de marge brut de 20% ou 15%</t>
  </si>
  <si>
    <t>charges d'urbanisme avec marge brute…</t>
  </si>
  <si>
    <t>marge brute à</t>
  </si>
  <si>
    <t>Calcul des charges d'urbanisme avec des taux de marge bruts prédéfinis</t>
  </si>
  <si>
    <r>
      <t xml:space="preserve">La feuille </t>
    </r>
    <r>
      <rPr>
        <b/>
        <sz val="11"/>
        <color theme="1"/>
        <rFont val="Calibri"/>
        <family val="2"/>
        <scheme val="minor"/>
      </rPr>
      <t>2_Charge aprés achat du terrain vous permet d'envisager l'impact de l'imposition de charges d'urbanisme sur un projet</t>
    </r>
  </si>
  <si>
    <t>La feuille 3</t>
  </si>
  <si>
    <t>posé par hypothése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</si>
</sst>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0\ &quot;€&quot;;[Red]\-#,##0\ &quot;€&quot;"/>
    <numFmt numFmtId="43" formatCode="_-* #,##0.00_-;\-* #,##0.00_-;_-* &quot;-&quot;??_-;_-@_-"/>
    <numFmt numFmtId="164" formatCode="#,##0\ &quot;€&quot;"/>
    <numFmt numFmtId="165" formatCode="0.0"/>
    <numFmt numFmtId="166" formatCode="_-* #,##0_-;\-* #,##0_-;_-* &quot;-&quot;??_-;_-@_-"/>
  </numFmts>
  <fonts count="10" x14ac:knownFonts="1">
    <font>
      <sz val="11"/>
      <color theme="1"/>
      <name val="Calibri"/>
      <family val="2"/>
      <scheme val="minor"/>
    </font>
    <font>
      <b/>
      <sz val="11"/>
      <color theme="1"/>
      <name val="Calibri"/>
      <family val="2"/>
      <scheme val="minor"/>
    </font>
    <font>
      <sz val="12"/>
      <color theme="3" tint="-0.499984740745262"/>
      <name val="Calibri"/>
      <family val="2"/>
      <scheme val="minor"/>
    </font>
    <font>
      <sz val="11"/>
      <name val="Calibri"/>
      <family val="2"/>
      <scheme val="minor"/>
    </font>
    <font>
      <b/>
      <sz val="11"/>
      <name val="Calibri"/>
      <family val="2"/>
      <scheme val="minor"/>
    </font>
    <font>
      <b/>
      <i/>
      <sz val="14"/>
      <color theme="3" tint="-0.499984740745262"/>
      <name val="Calibri"/>
      <family val="2"/>
      <scheme val="minor"/>
    </font>
    <font>
      <b/>
      <i/>
      <sz val="14"/>
      <color theme="1"/>
      <name val="Calibri"/>
      <family val="2"/>
      <scheme val="minor"/>
    </font>
    <font>
      <sz val="11"/>
      <color theme="1"/>
      <name val="Calibri"/>
      <family val="2"/>
      <scheme val="minor"/>
    </font>
    <font>
      <b/>
      <u/>
      <sz val="11"/>
      <color theme="1"/>
      <name val="Calibri"/>
      <family val="2"/>
      <scheme val="minor"/>
    </font>
    <font>
      <sz val="8"/>
      <name val="Calibri"/>
      <family val="2"/>
      <scheme val="minor"/>
    </font>
  </fonts>
  <fills count="7">
    <fill>
      <patternFill patternType="none"/>
    </fill>
    <fill>
      <patternFill patternType="gray125"/>
    </fill>
    <fill>
      <patternFill patternType="solid">
        <fgColor rgb="FFFFCC66"/>
        <bgColor indexed="64"/>
      </patternFill>
    </fill>
    <fill>
      <patternFill patternType="solid">
        <fgColor theme="0"/>
        <bgColor indexed="64"/>
      </patternFill>
    </fill>
    <fill>
      <patternFill patternType="lightUp">
        <bgColor theme="0" tint="-4.9989318521683403E-2"/>
      </patternFill>
    </fill>
    <fill>
      <patternFill patternType="solid">
        <fgColor rgb="FF92D050"/>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3">
    <xf numFmtId="0" fontId="0" fillId="0" borderId="0"/>
    <xf numFmtId="9" fontId="7" fillId="0" borderId="0" applyFont="0" applyFill="0" applyBorder="0" applyAlignment="0" applyProtection="0"/>
    <xf numFmtId="43" fontId="7" fillId="0" borderId="0" applyFont="0" applyFill="0" applyBorder="0" applyAlignment="0" applyProtection="0"/>
  </cellStyleXfs>
  <cellXfs count="85">
    <xf numFmtId="0" fontId="0" fillId="0" borderId="0" xfId="0"/>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3" fillId="2" borderId="1" xfId="0" applyFont="1" applyFill="1" applyBorder="1" applyAlignment="1">
      <alignment horizontal="right" indent="3"/>
    </xf>
    <xf numFmtId="0" fontId="4" fillId="3" borderId="1" xfId="0" applyFont="1" applyFill="1" applyBorder="1" applyAlignment="1">
      <alignment horizontal="right" indent="3"/>
    </xf>
    <xf numFmtId="164" fontId="0" fillId="0" borderId="0" xfId="0" applyNumberFormat="1" applyAlignment="1">
      <alignment horizontal="left"/>
    </xf>
    <xf numFmtId="164" fontId="0" fillId="0" borderId="0" xfId="0" applyNumberFormat="1"/>
    <xf numFmtId="0" fontId="1" fillId="2" borderId="1" xfId="0" applyFont="1" applyFill="1" applyBorder="1" applyAlignment="1">
      <alignment horizontal="center" vertical="center"/>
    </xf>
    <xf numFmtId="0" fontId="1" fillId="2" borderId="8" xfId="0" applyFont="1" applyFill="1" applyBorder="1"/>
    <xf numFmtId="0" fontId="1" fillId="2" borderId="9" xfId="0" applyFont="1" applyFill="1" applyBorder="1" applyAlignment="1">
      <alignment horizontal="center" vertical="center" wrapText="1"/>
    </xf>
    <xf numFmtId="0" fontId="0" fillId="2" borderId="8" xfId="0" applyFill="1" applyBorder="1"/>
    <xf numFmtId="0" fontId="6" fillId="0" borderId="0" xfId="0" applyFont="1"/>
    <xf numFmtId="164" fontId="1" fillId="0" borderId="1" xfId="0" applyNumberFormat="1" applyFont="1" applyBorder="1"/>
    <xf numFmtId="9" fontId="1" fillId="0" borderId="1" xfId="0" applyNumberFormat="1" applyFont="1" applyBorder="1"/>
    <xf numFmtId="0" fontId="0" fillId="0" borderId="8" xfId="0" applyBorder="1"/>
    <xf numFmtId="0" fontId="0" fillId="0" borderId="9" xfId="0" applyBorder="1" applyAlignment="1">
      <alignment horizontal="right"/>
    </xf>
    <xf numFmtId="0" fontId="0" fillId="0" borderId="8" xfId="0" quotePrefix="1" applyBorder="1"/>
    <xf numFmtId="0" fontId="0" fillId="0" borderId="10" xfId="0" applyBorder="1"/>
    <xf numFmtId="6" fontId="1" fillId="0" borderId="11" xfId="0" applyNumberFormat="1" applyFont="1" applyBorder="1"/>
    <xf numFmtId="0" fontId="1" fillId="0" borderId="5" xfId="0" applyFont="1" applyBorder="1"/>
    <xf numFmtId="0" fontId="1" fillId="0" borderId="6" xfId="0" applyFont="1" applyBorder="1"/>
    <xf numFmtId="0" fontId="1" fillId="0" borderId="7" xfId="0" applyFont="1" applyBorder="1"/>
    <xf numFmtId="164" fontId="0" fillId="2" borderId="9" xfId="0" applyNumberFormat="1" applyFill="1" applyBorder="1" applyAlignment="1">
      <alignment horizontal="right"/>
    </xf>
    <xf numFmtId="9" fontId="0" fillId="2" borderId="9" xfId="0" applyNumberFormat="1" applyFill="1" applyBorder="1" applyAlignment="1">
      <alignment horizontal="right"/>
    </xf>
    <xf numFmtId="164" fontId="3" fillId="2" borderId="9" xfId="0" applyNumberFormat="1" applyFont="1" applyFill="1" applyBorder="1" applyAlignment="1"/>
    <xf numFmtId="164" fontId="3" fillId="2" borderId="1" xfId="0" applyNumberFormat="1" applyFont="1" applyFill="1" applyBorder="1" applyAlignment="1"/>
    <xf numFmtId="1" fontId="4" fillId="3" borderId="9" xfId="0" applyNumberFormat="1" applyFont="1" applyFill="1" applyBorder="1" applyAlignment="1"/>
    <xf numFmtId="1" fontId="4" fillId="3" borderId="1" xfId="0" applyNumberFormat="1" applyFont="1" applyFill="1" applyBorder="1" applyAlignment="1"/>
    <xf numFmtId="164" fontId="4" fillId="3" borderId="1" xfId="0" applyNumberFormat="1" applyFont="1" applyFill="1" applyBorder="1" applyAlignment="1"/>
    <xf numFmtId="0" fontId="0" fillId="4" borderId="1" xfId="0" applyFill="1" applyBorder="1" applyAlignment="1">
      <alignment horizontal="right"/>
    </xf>
    <xf numFmtId="0" fontId="0" fillId="0" borderId="12" xfId="0" applyBorder="1" applyAlignment="1">
      <alignment horizontal="right"/>
    </xf>
    <xf numFmtId="165" fontId="0" fillId="0" borderId="0" xfId="0" applyNumberFormat="1"/>
    <xf numFmtId="165" fontId="3" fillId="2" borderId="1" xfId="0" applyNumberFormat="1" applyFont="1" applyFill="1" applyBorder="1" applyAlignment="1">
      <alignment horizontal="right" indent="3"/>
    </xf>
    <xf numFmtId="9" fontId="4" fillId="3" borderId="1" xfId="1" applyFont="1" applyFill="1" applyBorder="1" applyAlignment="1">
      <alignment horizontal="right" indent="3"/>
    </xf>
    <xf numFmtId="0" fontId="8" fillId="0" borderId="0" xfId="0" applyFont="1"/>
    <xf numFmtId="164" fontId="0" fillId="5" borderId="9" xfId="0" applyNumberFormat="1" applyFill="1" applyBorder="1" applyAlignment="1">
      <alignment horizontal="right"/>
    </xf>
    <xf numFmtId="9" fontId="0" fillId="5" borderId="9" xfId="0" applyNumberFormat="1" applyFill="1" applyBorder="1" applyAlignment="1">
      <alignment horizontal="right"/>
    </xf>
    <xf numFmtId="9" fontId="0" fillId="0" borderId="0" xfId="1" applyFont="1"/>
    <xf numFmtId="0" fontId="0" fillId="4" borderId="0" xfId="0" applyFill="1" applyBorder="1" applyAlignment="1">
      <alignment horizontal="right"/>
    </xf>
    <xf numFmtId="3" fontId="4" fillId="3" borderId="9" xfId="0" applyNumberFormat="1" applyFont="1" applyFill="1" applyBorder="1" applyAlignment="1"/>
    <xf numFmtId="3" fontId="3" fillId="2" borderId="9" xfId="0" applyNumberFormat="1" applyFont="1" applyFill="1" applyBorder="1" applyAlignment="1"/>
    <xf numFmtId="0" fontId="0" fillId="4" borderId="13" xfId="0" applyFill="1" applyBorder="1" applyAlignment="1">
      <alignment horizontal="right"/>
    </xf>
    <xf numFmtId="0" fontId="0" fillId="2" borderId="10" xfId="0" applyFill="1" applyBorder="1"/>
    <xf numFmtId="9" fontId="0" fillId="5" borderId="12" xfId="1" applyFont="1" applyFill="1" applyBorder="1" applyAlignment="1">
      <alignment horizontal="right"/>
    </xf>
    <xf numFmtId="0" fontId="0" fillId="0" borderId="0" xfId="1" applyNumberFormat="1" applyFont="1"/>
    <xf numFmtId="0" fontId="0" fillId="0" borderId="0" xfId="0" applyAlignment="1">
      <alignment wrapText="1"/>
    </xf>
    <xf numFmtId="0" fontId="0" fillId="2" borderId="1" xfId="0" applyFill="1" applyBorder="1" applyAlignment="1">
      <alignment wrapText="1"/>
    </xf>
    <xf numFmtId="0" fontId="1" fillId="2" borderId="1" xfId="0" applyFont="1" applyFill="1" applyBorder="1" applyAlignment="1">
      <alignment wrapText="1"/>
    </xf>
    <xf numFmtId="0" fontId="0" fillId="2" borderId="0" xfId="0" applyFill="1"/>
    <xf numFmtId="0" fontId="0" fillId="2" borderId="0" xfId="0" applyFill="1" applyAlignment="1">
      <alignment horizontal="center"/>
    </xf>
    <xf numFmtId="166" fontId="4" fillId="5" borderId="1" xfId="2" applyNumberFormat="1" applyFont="1" applyFill="1" applyBorder="1" applyAlignment="1">
      <alignment horizontal="right" indent="3"/>
    </xf>
    <xf numFmtId="166" fontId="3" fillId="2" borderId="1" xfId="2" applyNumberFormat="1" applyFont="1" applyFill="1" applyBorder="1" applyAlignment="1">
      <alignment horizontal="right" indent="3"/>
    </xf>
    <xf numFmtId="166" fontId="3" fillId="3" borderId="1" xfId="2" applyNumberFormat="1" applyFont="1" applyFill="1" applyBorder="1" applyAlignment="1">
      <alignment horizontal="right" indent="3"/>
    </xf>
    <xf numFmtId="166" fontId="4" fillId="3" borderId="1" xfId="2" applyNumberFormat="1" applyFont="1" applyFill="1" applyBorder="1" applyAlignment="1">
      <alignment horizontal="right" indent="3"/>
    </xf>
    <xf numFmtId="166" fontId="4" fillId="2" borderId="1" xfId="2" applyNumberFormat="1" applyFont="1" applyFill="1" applyBorder="1" applyAlignment="1">
      <alignment horizontal="right" indent="3"/>
    </xf>
    <xf numFmtId="166" fontId="3" fillId="5" borderId="1" xfId="2" applyNumberFormat="1" applyFont="1" applyFill="1" applyBorder="1" applyAlignment="1">
      <alignment horizontal="right" indent="3"/>
    </xf>
    <xf numFmtId="0" fontId="2" fillId="2" borderId="2" xfId="0" applyFont="1" applyFill="1" applyBorder="1" applyAlignment="1">
      <alignment horizontal="center" wrapText="1"/>
    </xf>
    <xf numFmtId="0" fontId="2" fillId="2" borderId="4" xfId="0" applyFont="1" applyFill="1" applyBorder="1" applyAlignment="1">
      <alignment horizontal="center" wrapText="1"/>
    </xf>
    <xf numFmtId="0" fontId="2" fillId="2" borderId="3" xfId="0" applyFont="1" applyFill="1" applyBorder="1" applyAlignment="1">
      <alignment horizontal="center" wrapText="1"/>
    </xf>
    <xf numFmtId="165" fontId="0" fillId="2" borderId="2" xfId="0" applyNumberFormat="1" applyFill="1" applyBorder="1" applyAlignment="1">
      <alignment horizontal="left"/>
    </xf>
    <xf numFmtId="165" fontId="0" fillId="2" borderId="3" xfId="0" applyNumberFormat="1" applyFill="1" applyBorder="1" applyAlignment="1">
      <alignment horizontal="left"/>
    </xf>
    <xf numFmtId="0" fontId="0" fillId="2" borderId="1" xfId="0" applyFill="1" applyBorder="1" applyAlignment="1">
      <alignment wrapText="1"/>
    </xf>
    <xf numFmtId="0" fontId="1" fillId="2" borderId="1" xfId="0" applyFont="1" applyFill="1" applyBorder="1" applyAlignment="1">
      <alignment wrapText="1"/>
    </xf>
    <xf numFmtId="0" fontId="1" fillId="2" borderId="1" xfId="0" applyFont="1" applyFill="1" applyBorder="1" applyAlignment="1"/>
    <xf numFmtId="0" fontId="0" fillId="2" borderId="0" xfId="0" applyFill="1" applyAlignment="1">
      <alignment horizontal="center"/>
    </xf>
    <xf numFmtId="0" fontId="5" fillId="3" borderId="5" xfId="0" applyFont="1" applyFill="1" applyBorder="1" applyAlignment="1">
      <alignment horizontal="center" wrapText="1"/>
    </xf>
    <xf numFmtId="0" fontId="5" fillId="3" borderId="6" xfId="0" applyFont="1" applyFill="1" applyBorder="1" applyAlignment="1">
      <alignment horizontal="center" wrapText="1"/>
    </xf>
    <xf numFmtId="0" fontId="5" fillId="3" borderId="7" xfId="0" applyFont="1" applyFill="1" applyBorder="1" applyAlignment="1">
      <alignment horizontal="center" wrapText="1"/>
    </xf>
    <xf numFmtId="0" fontId="0" fillId="0" borderId="14" xfId="0" applyBorder="1" applyAlignment="1">
      <alignment horizontal="center" wrapText="1"/>
    </xf>
    <xf numFmtId="0" fontId="0" fillId="0" borderId="15" xfId="0" applyBorder="1" applyAlignment="1">
      <alignment horizontal="center" wrapText="1"/>
    </xf>
    <xf numFmtId="0" fontId="0" fillId="2" borderId="1" xfId="0" applyFill="1" applyBorder="1" applyAlignment="1">
      <alignment vertical="center" wrapText="1"/>
    </xf>
    <xf numFmtId="1" fontId="3" fillId="2" borderId="1" xfId="0" applyNumberFormat="1" applyFont="1" applyFill="1" applyBorder="1" applyAlignment="1">
      <alignment horizontal="right" indent="3"/>
    </xf>
    <xf numFmtId="1" fontId="4" fillId="3" borderId="1" xfId="0" applyNumberFormat="1" applyFont="1" applyFill="1" applyBorder="1" applyAlignment="1">
      <alignment horizontal="right" indent="3"/>
    </xf>
    <xf numFmtId="1" fontId="3" fillId="3" borderId="1" xfId="0" applyNumberFormat="1" applyFont="1" applyFill="1" applyBorder="1" applyAlignment="1">
      <alignment horizontal="right" indent="3"/>
    </xf>
    <xf numFmtId="0" fontId="1" fillId="2" borderId="1" xfId="0" applyFont="1" applyFill="1" applyBorder="1"/>
    <xf numFmtId="0" fontId="0" fillId="0" borderId="0" xfId="0" applyAlignment="1">
      <alignment horizontal="left" vertical="center" wrapText="1"/>
    </xf>
    <xf numFmtId="9" fontId="0" fillId="2" borderId="1" xfId="0" applyNumberFormat="1" applyFill="1" applyBorder="1"/>
    <xf numFmtId="0" fontId="0" fillId="2" borderId="1" xfId="0" applyFill="1" applyBorder="1" applyAlignment="1">
      <alignment horizontal="left" vertical="center" wrapText="1"/>
    </xf>
    <xf numFmtId="0" fontId="0" fillId="2" borderId="1" xfId="0" applyFill="1" applyBorder="1" applyAlignment="1">
      <alignment horizontal="left" vertical="center"/>
    </xf>
    <xf numFmtId="0" fontId="0" fillId="2" borderId="1" xfId="0" applyFill="1" applyBorder="1"/>
    <xf numFmtId="0" fontId="1" fillId="2" borderId="1" xfId="0" applyFont="1" applyFill="1" applyBorder="1"/>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2" xfId="0" applyFont="1" applyFill="1" applyBorder="1" applyAlignment="1">
      <alignment horizontal="center"/>
    </xf>
    <xf numFmtId="9" fontId="1" fillId="6" borderId="1" xfId="0" applyNumberFormat="1" applyFont="1" applyFill="1" applyBorder="1"/>
  </cellXfs>
  <cellStyles count="3">
    <cellStyle name="Comma" xfId="2" builtinId="3"/>
    <cellStyle name="Normal" xfId="0" builtinId="0"/>
    <cellStyle name="Percent" xfId="1" builtinId="5"/>
  </cellStyles>
  <dxfs count="0"/>
  <tableStyles count="0" defaultTableStyle="TableStyleMedium9" defaultPivotStyle="PivotStyleLight16"/>
  <colors>
    <mruColors>
      <color rgb="FFFFCC66"/>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405848</xdr:colOff>
      <xdr:row>0</xdr:row>
      <xdr:rowOff>0</xdr:rowOff>
    </xdr:from>
    <xdr:ext cx="9125564" cy="5409781"/>
    <xdr:pic>
      <xdr:nvPicPr>
        <xdr:cNvPr id="2" name="Picture 3">
          <a:extLst>
            <a:ext uri="{FF2B5EF4-FFF2-40B4-BE49-F238E27FC236}">
              <a16:creationId xmlns:a16="http://schemas.microsoft.com/office/drawing/2014/main" id="{B91360FF-5560-45A9-AA9E-91B01C89B42E}"/>
            </a:ext>
          </a:extLst>
        </xdr:cNvPr>
        <xdr:cNvPicPr>
          <a:picLocks noChangeAspect="1"/>
        </xdr:cNvPicPr>
      </xdr:nvPicPr>
      <xdr:blipFill>
        <a:blip xmlns:r="http://schemas.openxmlformats.org/officeDocument/2006/relationships" r:embed="rId1"/>
        <a:stretch>
          <a:fillRect/>
        </a:stretch>
      </xdr:blipFill>
      <xdr:spPr>
        <a:xfrm>
          <a:off x="6327913" y="0"/>
          <a:ext cx="9125564" cy="540978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4</xdr:col>
      <xdr:colOff>212912</xdr:colOff>
      <xdr:row>1</xdr:row>
      <xdr:rowOff>0</xdr:rowOff>
    </xdr:from>
    <xdr:ext cx="9144000" cy="5368608"/>
    <xdr:pic>
      <xdr:nvPicPr>
        <xdr:cNvPr id="2" name="Picture 3">
          <a:extLst>
            <a:ext uri="{FF2B5EF4-FFF2-40B4-BE49-F238E27FC236}">
              <a16:creationId xmlns:a16="http://schemas.microsoft.com/office/drawing/2014/main" id="{77333310-AD75-46E0-858A-A349DD88687A}"/>
            </a:ext>
          </a:extLst>
        </xdr:cNvPr>
        <xdr:cNvPicPr>
          <a:picLocks noChangeAspect="1"/>
        </xdr:cNvPicPr>
      </xdr:nvPicPr>
      <xdr:blipFill>
        <a:blip xmlns:r="http://schemas.openxmlformats.org/officeDocument/2006/relationships" r:embed="rId1"/>
        <a:stretch>
          <a:fillRect/>
        </a:stretch>
      </xdr:blipFill>
      <xdr:spPr>
        <a:xfrm>
          <a:off x="3260912" y="190500"/>
          <a:ext cx="9144000" cy="5368608"/>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BAE44-666B-4294-BE7E-7429BCAB78CB}">
  <dimension ref="A1:B20"/>
  <sheetViews>
    <sheetView topLeftCell="A3" zoomScale="85" zoomScaleNormal="85" zoomScaleSheetLayoutView="70" workbookViewId="0">
      <selection activeCell="A12" sqref="A12"/>
    </sheetView>
  </sheetViews>
  <sheetFormatPr defaultColWidth="11.42578125" defaultRowHeight="15" x14ac:dyDescent="0.25"/>
  <cols>
    <col min="1" max="1" width="67.7109375" bestFit="1" customWidth="1"/>
    <col min="2" max="2" width="53.28515625" customWidth="1"/>
    <col min="3" max="3" width="9.85546875" customWidth="1"/>
  </cols>
  <sheetData>
    <row r="1" spans="1:2" ht="30" x14ac:dyDescent="0.25">
      <c r="A1" s="45" t="s">
        <v>62</v>
      </c>
      <c r="B1" s="45"/>
    </row>
    <row r="2" spans="1:2" ht="105" x14ac:dyDescent="0.25">
      <c r="A2" s="45" t="s">
        <v>72</v>
      </c>
      <c r="B2" s="45"/>
    </row>
    <row r="3" spans="1:2" x14ac:dyDescent="0.25">
      <c r="A3" s="45"/>
      <c r="B3" s="45"/>
    </row>
    <row r="4" spans="1:2" ht="30" x14ac:dyDescent="0.25">
      <c r="A4" s="45" t="s">
        <v>0</v>
      </c>
      <c r="B4" s="45"/>
    </row>
    <row r="5" spans="1:2" ht="30" x14ac:dyDescent="0.25">
      <c r="A5" s="45" t="s">
        <v>1</v>
      </c>
      <c r="B5" s="45"/>
    </row>
    <row r="6" spans="1:2" x14ac:dyDescent="0.25">
      <c r="A6" s="45"/>
      <c r="B6" s="45"/>
    </row>
    <row r="7" spans="1:2" ht="30" x14ac:dyDescent="0.25">
      <c r="A7" s="45" t="s">
        <v>2</v>
      </c>
      <c r="B7" s="45"/>
    </row>
    <row r="8" spans="1:2" x14ac:dyDescent="0.25">
      <c r="A8" s="45"/>
      <c r="B8" s="45"/>
    </row>
    <row r="9" spans="1:2" x14ac:dyDescent="0.25">
      <c r="A9" s="45"/>
      <c r="B9" s="45"/>
    </row>
    <row r="10" spans="1:2" ht="30" x14ac:dyDescent="0.25">
      <c r="A10" s="45" t="s">
        <v>85</v>
      </c>
      <c r="B10" s="45"/>
    </row>
    <row r="11" spans="1:2" x14ac:dyDescent="0.25">
      <c r="A11" s="45"/>
      <c r="B11" s="45"/>
    </row>
    <row r="12" spans="1:2" x14ac:dyDescent="0.25">
      <c r="A12" s="45" t="s">
        <v>86</v>
      </c>
      <c r="B12" s="45"/>
    </row>
    <row r="13" spans="1:2" x14ac:dyDescent="0.25">
      <c r="A13" s="45"/>
      <c r="B13" s="45"/>
    </row>
    <row r="14" spans="1:2" x14ac:dyDescent="0.25">
      <c r="A14" s="45" t="s">
        <v>3</v>
      </c>
      <c r="B14" s="45"/>
    </row>
    <row r="15" spans="1:2" x14ac:dyDescent="0.25">
      <c r="A15" s="46" t="s">
        <v>4</v>
      </c>
      <c r="B15" s="45" t="s">
        <v>5</v>
      </c>
    </row>
    <row r="16" spans="1:2" ht="30" x14ac:dyDescent="0.25">
      <c r="A16" s="46" t="s">
        <v>6</v>
      </c>
      <c r="B16" s="45" t="s">
        <v>7</v>
      </c>
    </row>
    <row r="17" spans="1:2" ht="30" x14ac:dyDescent="0.25">
      <c r="A17" s="46" t="s">
        <v>8</v>
      </c>
      <c r="B17" s="45" t="s">
        <v>9</v>
      </c>
    </row>
    <row r="18" spans="1:2" ht="45" x14ac:dyDescent="0.25">
      <c r="A18" s="47" t="s">
        <v>10</v>
      </c>
      <c r="B18" s="45" t="s">
        <v>11</v>
      </c>
    </row>
    <row r="19" spans="1:2" x14ac:dyDescent="0.25">
      <c r="A19" s="46" t="s">
        <v>12</v>
      </c>
      <c r="B19" s="45" t="s">
        <v>13</v>
      </c>
    </row>
    <row r="20" spans="1:2" ht="30" x14ac:dyDescent="0.25">
      <c r="A20" s="46" t="s">
        <v>14</v>
      </c>
      <c r="B20" s="45" t="s">
        <v>15</v>
      </c>
    </row>
  </sheetData>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F5565-C905-47C3-8A32-255C02824E81}">
  <dimension ref="A1:E29"/>
  <sheetViews>
    <sheetView topLeftCell="A15" zoomScale="115" zoomScaleNormal="115" zoomScaleSheetLayoutView="70" workbookViewId="0">
      <selection activeCell="C22" sqref="C22"/>
    </sheetView>
  </sheetViews>
  <sheetFormatPr defaultColWidth="11.42578125" defaultRowHeight="15" x14ac:dyDescent="0.25"/>
  <cols>
    <col min="1" max="1" width="34.42578125" bestFit="1" customWidth="1"/>
    <col min="2" max="2" width="9.7109375" customWidth="1"/>
    <col min="3" max="3" width="17" customWidth="1"/>
    <col min="4" max="4" width="18.5703125" customWidth="1"/>
  </cols>
  <sheetData>
    <row r="1" spans="1:4" x14ac:dyDescent="0.25">
      <c r="A1" s="34" t="s">
        <v>16</v>
      </c>
    </row>
    <row r="2" spans="1:4" x14ac:dyDescent="0.25">
      <c r="A2" t="s">
        <v>17</v>
      </c>
      <c r="C2" t="s">
        <v>66</v>
      </c>
    </row>
    <row r="3" spans="1:4" x14ac:dyDescent="0.25">
      <c r="A3" t="s">
        <v>18</v>
      </c>
      <c r="B3">
        <v>1200</v>
      </c>
      <c r="C3" t="s">
        <v>19</v>
      </c>
    </row>
    <row r="4" spans="1:4" x14ac:dyDescent="0.25">
      <c r="A4" t="s">
        <v>54</v>
      </c>
      <c r="B4">
        <v>55</v>
      </c>
      <c r="C4" t="s">
        <v>19</v>
      </c>
    </row>
    <row r="5" spans="1:4" x14ac:dyDescent="0.25">
      <c r="A5" t="s">
        <v>20</v>
      </c>
      <c r="B5">
        <v>10</v>
      </c>
      <c r="C5" t="s">
        <v>65</v>
      </c>
    </row>
    <row r="6" spans="1:4" x14ac:dyDescent="0.25">
      <c r="A6" t="s">
        <v>21</v>
      </c>
      <c r="B6">
        <v>200</v>
      </c>
      <c r="C6" t="s">
        <v>22</v>
      </c>
    </row>
    <row r="7" spans="1:4" x14ac:dyDescent="0.25">
      <c r="A7" t="s">
        <v>23</v>
      </c>
      <c r="B7">
        <v>560000</v>
      </c>
      <c r="C7" t="s">
        <v>26</v>
      </c>
    </row>
    <row r="8" spans="1:4" x14ac:dyDescent="0.25">
      <c r="A8" t="s">
        <v>8</v>
      </c>
      <c r="B8">
        <f>B3*B6</f>
        <v>240000</v>
      </c>
      <c r="C8" t="s">
        <v>26</v>
      </c>
    </row>
    <row r="9" spans="1:4" x14ac:dyDescent="0.25">
      <c r="A9" t="s">
        <v>24</v>
      </c>
      <c r="B9" s="37">
        <v>0.2</v>
      </c>
      <c r="C9" t="s">
        <v>64</v>
      </c>
      <c r="D9" t="s">
        <v>87</v>
      </c>
    </row>
    <row r="10" spans="1:4" x14ac:dyDescent="0.25">
      <c r="A10" t="s">
        <v>63</v>
      </c>
      <c r="B10" s="44">
        <v>5000</v>
      </c>
      <c r="C10" t="s">
        <v>22</v>
      </c>
    </row>
    <row r="11" spans="1:4" x14ac:dyDescent="0.25">
      <c r="C11" s="31"/>
    </row>
    <row r="12" spans="1:4" ht="15.75" x14ac:dyDescent="0.25">
      <c r="A12" s="56" t="s">
        <v>25</v>
      </c>
      <c r="B12" s="57"/>
      <c r="C12" s="57"/>
      <c r="D12" s="58"/>
    </row>
    <row r="13" spans="1:4" ht="15.75" x14ac:dyDescent="0.25">
      <c r="A13" s="56" t="s">
        <v>68</v>
      </c>
      <c r="B13" s="57"/>
      <c r="C13" s="57"/>
      <c r="D13" s="58"/>
    </row>
    <row r="14" spans="1:4" ht="30" x14ac:dyDescent="0.25">
      <c r="A14" s="63"/>
      <c r="B14" s="63"/>
      <c r="C14" s="1" t="s">
        <v>27</v>
      </c>
      <c r="D14" s="2" t="s">
        <v>28</v>
      </c>
    </row>
    <row r="15" spans="1:4" x14ac:dyDescent="0.25">
      <c r="A15" s="61" t="s">
        <v>4</v>
      </c>
      <c r="B15" s="61"/>
      <c r="C15" s="3"/>
      <c r="D15" s="4">
        <v>10</v>
      </c>
    </row>
    <row r="16" spans="1:4" ht="18.75" customHeight="1" x14ac:dyDescent="0.25">
      <c r="A16" s="61" t="s">
        <v>23</v>
      </c>
      <c r="B16" s="61"/>
      <c r="C16" s="53">
        <v>560000</v>
      </c>
      <c r="D16" s="51">
        <f>C16*D15</f>
        <v>5600000</v>
      </c>
    </row>
    <row r="17" spans="1:5" ht="18.75" customHeight="1" x14ac:dyDescent="0.25">
      <c r="A17" s="61" t="s">
        <v>8</v>
      </c>
      <c r="B17" s="61"/>
      <c r="C17" s="54">
        <f>B8</f>
        <v>240000</v>
      </c>
      <c r="D17" s="51">
        <f>C17*D15</f>
        <v>2400000</v>
      </c>
    </row>
    <row r="18" spans="1:5" x14ac:dyDescent="0.25">
      <c r="A18" s="62" t="s">
        <v>24</v>
      </c>
      <c r="B18" s="62"/>
      <c r="C18" s="33">
        <v>0.2</v>
      </c>
      <c r="D18" s="3"/>
    </row>
    <row r="19" spans="1:5" x14ac:dyDescent="0.25">
      <c r="A19" s="61" t="s">
        <v>29</v>
      </c>
      <c r="B19" s="61"/>
      <c r="C19" s="50">
        <f>(C16/(1+C18))-C17</f>
        <v>226666.66666666669</v>
      </c>
      <c r="D19" s="51">
        <f>C19*D15</f>
        <v>2266666.666666667</v>
      </c>
      <c r="E19" t="s">
        <v>30</v>
      </c>
    </row>
    <row r="20" spans="1:5" x14ac:dyDescent="0.25">
      <c r="A20" s="61" t="s">
        <v>31</v>
      </c>
      <c r="B20" s="61"/>
      <c r="C20" s="51">
        <f>(C17+C19)*C18</f>
        <v>93333.333333333343</v>
      </c>
      <c r="D20" s="51">
        <f>C20*D15</f>
        <v>933333.33333333349</v>
      </c>
      <c r="E20" t="s">
        <v>32</v>
      </c>
    </row>
    <row r="21" spans="1:5" x14ac:dyDescent="0.25">
      <c r="A21" s="59" t="s">
        <v>33</v>
      </c>
      <c r="B21" s="60"/>
      <c r="C21" s="51">
        <f>D21/D15</f>
        <v>500</v>
      </c>
      <c r="D21" s="52">
        <v>5000</v>
      </c>
    </row>
    <row r="22" spans="1:5" x14ac:dyDescent="0.25">
      <c r="A22" s="59" t="s">
        <v>34</v>
      </c>
      <c r="B22" s="60"/>
      <c r="C22" s="55">
        <f>C19/C21</f>
        <v>453.33333333333337</v>
      </c>
      <c r="D22" s="32"/>
    </row>
    <row r="23" spans="1:5" x14ac:dyDescent="0.25">
      <c r="B23" s="31"/>
    </row>
    <row r="24" spans="1:5" x14ac:dyDescent="0.25">
      <c r="A24" s="64" t="s">
        <v>69</v>
      </c>
      <c r="B24" s="64"/>
      <c r="C24" s="64"/>
      <c r="D24" s="64"/>
    </row>
    <row r="25" spans="1:5" x14ac:dyDescent="0.25">
      <c r="A25" s="48" t="s">
        <v>67</v>
      </c>
      <c r="B25" s="48"/>
      <c r="C25" s="49">
        <f>B8+(B6*B4)</f>
        <v>251000</v>
      </c>
      <c r="D25" s="48"/>
    </row>
    <row r="26" spans="1:5" x14ac:dyDescent="0.25">
      <c r="A26" s="61" t="s">
        <v>29</v>
      </c>
      <c r="B26" s="61"/>
      <c r="C26" s="50">
        <f>(C16/(1+C18))-C25</f>
        <v>215666.66666666669</v>
      </c>
      <c r="D26" s="51">
        <f>C19*D15</f>
        <v>2266666.666666667</v>
      </c>
    </row>
    <row r="27" spans="1:5" x14ac:dyDescent="0.25">
      <c r="A27" s="61" t="s">
        <v>31</v>
      </c>
      <c r="B27" s="61"/>
      <c r="C27" s="51">
        <f>(C17+C19)*C18</f>
        <v>93333.333333333343</v>
      </c>
      <c r="D27" s="51">
        <f>C20*D15</f>
        <v>933333.33333333349</v>
      </c>
    </row>
    <row r="28" spans="1:5" x14ac:dyDescent="0.25">
      <c r="A28" s="59" t="s">
        <v>33</v>
      </c>
      <c r="B28" s="60"/>
      <c r="C28" s="51">
        <f>D21/D15</f>
        <v>500</v>
      </c>
      <c r="D28" s="52">
        <v>5000</v>
      </c>
    </row>
    <row r="29" spans="1:5" x14ac:dyDescent="0.25">
      <c r="A29" s="59" t="s">
        <v>34</v>
      </c>
      <c r="B29" s="60"/>
      <c r="C29" s="55">
        <f>C26/C28</f>
        <v>431.33333333333337</v>
      </c>
      <c r="D29" s="51"/>
    </row>
  </sheetData>
  <mergeCells count="16">
    <mergeCell ref="A26:B26"/>
    <mergeCell ref="A27:B27"/>
    <mergeCell ref="A28:B28"/>
    <mergeCell ref="A29:B29"/>
    <mergeCell ref="A24:D24"/>
    <mergeCell ref="A12:D12"/>
    <mergeCell ref="A21:B21"/>
    <mergeCell ref="A22:B22"/>
    <mergeCell ref="A15:B15"/>
    <mergeCell ref="A18:B18"/>
    <mergeCell ref="A20:B20"/>
    <mergeCell ref="A14:B14"/>
    <mergeCell ref="A16:B16"/>
    <mergeCell ref="A17:B17"/>
    <mergeCell ref="A19:B19"/>
    <mergeCell ref="A13:D13"/>
  </mergeCells>
  <phoneticPr fontId="9" type="noConversion"/>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7"/>
  <sheetViews>
    <sheetView tabSelected="1" topLeftCell="A9" zoomScale="115" zoomScaleNormal="115" zoomScaleSheetLayoutView="70" workbookViewId="0">
      <selection activeCell="A9" sqref="A9"/>
    </sheetView>
  </sheetViews>
  <sheetFormatPr defaultColWidth="11.42578125" defaultRowHeight="15" x14ac:dyDescent="0.25"/>
  <cols>
    <col min="1" max="1" width="39.85546875" customWidth="1"/>
    <col min="2" max="2" width="14.7109375" customWidth="1"/>
    <col min="3" max="3" width="32.140625" bestFit="1" customWidth="1"/>
    <col min="4" max="4" width="30" customWidth="1"/>
    <col min="5" max="5" width="13.5703125" customWidth="1"/>
  </cols>
  <sheetData>
    <row r="1" spans="1:3" ht="19.5" thickBot="1" x14ac:dyDescent="0.35">
      <c r="A1" s="11" t="s">
        <v>35</v>
      </c>
    </row>
    <row r="2" spans="1:3" x14ac:dyDescent="0.25">
      <c r="A2" s="19" t="s">
        <v>36</v>
      </c>
      <c r="B2" s="20" t="s">
        <v>37</v>
      </c>
      <c r="C2" s="21" t="s">
        <v>38</v>
      </c>
    </row>
    <row r="3" spans="1:3" x14ac:dyDescent="0.25">
      <c r="A3" s="14" t="s">
        <v>39</v>
      </c>
      <c r="B3" s="12">
        <v>1200</v>
      </c>
      <c r="C3" s="15" t="s">
        <v>70</v>
      </c>
    </row>
    <row r="4" spans="1:3" x14ac:dyDescent="0.25">
      <c r="A4" s="14" t="s">
        <v>40</v>
      </c>
      <c r="B4" s="12">
        <v>453</v>
      </c>
      <c r="C4" s="15" t="s">
        <v>41</v>
      </c>
    </row>
    <row r="5" spans="1:3" x14ac:dyDescent="0.25">
      <c r="A5" s="14" t="s">
        <v>42</v>
      </c>
      <c r="B5" s="84">
        <v>0.1</v>
      </c>
      <c r="C5" s="68" t="s">
        <v>71</v>
      </c>
    </row>
    <row r="6" spans="1:3" x14ac:dyDescent="0.25">
      <c r="A6" s="16" t="s">
        <v>43</v>
      </c>
      <c r="B6" s="13">
        <v>0.1</v>
      </c>
      <c r="C6" s="69"/>
    </row>
    <row r="7" spans="1:3" ht="15.75" thickBot="1" x14ac:dyDescent="0.3">
      <c r="A7" s="17" t="s">
        <v>44</v>
      </c>
      <c r="B7" s="18">
        <v>55</v>
      </c>
      <c r="C7" s="30" t="s">
        <v>45</v>
      </c>
    </row>
    <row r="9" spans="1:3" ht="15.75" thickBot="1" x14ac:dyDescent="0.3"/>
    <row r="10" spans="1:3" ht="18.75" x14ac:dyDescent="0.3">
      <c r="A10" s="65" t="s">
        <v>46</v>
      </c>
      <c r="B10" s="66"/>
      <c r="C10" s="67"/>
    </row>
    <row r="11" spans="1:3" x14ac:dyDescent="0.25">
      <c r="A11" s="8" t="s">
        <v>36</v>
      </c>
      <c r="B11" s="7" t="s">
        <v>47</v>
      </c>
      <c r="C11" s="9" t="s">
        <v>48</v>
      </c>
    </row>
    <row r="12" spans="1:3" x14ac:dyDescent="0.25">
      <c r="A12" s="10" t="s">
        <v>49</v>
      </c>
      <c r="B12" s="38"/>
      <c r="C12" s="39">
        <v>5000</v>
      </c>
    </row>
    <row r="13" spans="1:3" x14ac:dyDescent="0.25">
      <c r="A13" s="10" t="s">
        <v>50</v>
      </c>
      <c r="B13" s="29"/>
      <c r="C13" s="26">
        <v>10</v>
      </c>
    </row>
    <row r="14" spans="1:3" ht="18.75" customHeight="1" x14ac:dyDescent="0.25">
      <c r="A14" s="10" t="s">
        <v>51</v>
      </c>
      <c r="B14" s="27">
        <v>200</v>
      </c>
      <c r="C14" s="40">
        <f>B14*C13</f>
        <v>2000</v>
      </c>
    </row>
    <row r="15" spans="1:3" ht="18.75" customHeight="1" x14ac:dyDescent="0.25">
      <c r="A15" s="10" t="s">
        <v>52</v>
      </c>
      <c r="B15" s="28">
        <v>560000</v>
      </c>
      <c r="C15" s="24">
        <f>B15*$C$13</f>
        <v>5600000</v>
      </c>
    </row>
    <row r="16" spans="1:3" x14ac:dyDescent="0.25">
      <c r="A16" s="10" t="s">
        <v>53</v>
      </c>
      <c r="B16" s="25">
        <f>B14*B3</f>
        <v>240000</v>
      </c>
      <c r="C16" s="24">
        <f>B16*$C$13</f>
        <v>2400000</v>
      </c>
    </row>
    <row r="17" spans="1:5" x14ac:dyDescent="0.25">
      <c r="A17" s="10" t="s">
        <v>14</v>
      </c>
      <c r="B17" s="38"/>
      <c r="C17" s="24">
        <f>C12*B4</f>
        <v>2265000</v>
      </c>
    </row>
    <row r="18" spans="1:5" x14ac:dyDescent="0.25">
      <c r="A18" s="10" t="s">
        <v>54</v>
      </c>
      <c r="B18" s="29"/>
      <c r="C18" s="22">
        <f>C14*B7</f>
        <v>110000</v>
      </c>
    </row>
    <row r="19" spans="1:5" x14ac:dyDescent="0.25">
      <c r="A19" s="10" t="s">
        <v>55</v>
      </c>
      <c r="B19" s="38"/>
      <c r="C19" s="23">
        <f>C18/C15</f>
        <v>1.9642857142857142E-2</v>
      </c>
    </row>
    <row r="20" spans="1:5" x14ac:dyDescent="0.25">
      <c r="A20" s="10" t="s">
        <v>56</v>
      </c>
      <c r="B20" s="29"/>
      <c r="C20" s="22">
        <f>C15*B6</f>
        <v>560000</v>
      </c>
    </row>
    <row r="21" spans="1:5" x14ac:dyDescent="0.25">
      <c r="A21" s="10" t="s">
        <v>57</v>
      </c>
      <c r="B21" s="38"/>
      <c r="C21" s="35">
        <f>C20+C18+C17+C16</f>
        <v>5335000</v>
      </c>
    </row>
    <row r="22" spans="1:5" x14ac:dyDescent="0.25">
      <c r="A22" s="10" t="s">
        <v>58</v>
      </c>
      <c r="B22" s="29"/>
      <c r="C22" s="35">
        <f>C15-C21</f>
        <v>265000</v>
      </c>
      <c r="E22" s="6"/>
    </row>
    <row r="23" spans="1:5" x14ac:dyDescent="0.25">
      <c r="A23" s="10" t="s">
        <v>59</v>
      </c>
      <c r="B23" s="38"/>
      <c r="C23" s="36">
        <f>C22/C21</f>
        <v>4.9671977507029057E-2</v>
      </c>
      <c r="E23" s="6"/>
    </row>
    <row r="24" spans="1:5" x14ac:dyDescent="0.25">
      <c r="A24" s="10" t="s">
        <v>60</v>
      </c>
      <c r="B24" s="29"/>
      <c r="C24" s="22">
        <f>B5*C15</f>
        <v>560000</v>
      </c>
    </row>
    <row r="25" spans="1:5" ht="15.75" thickBot="1" x14ac:dyDescent="0.3">
      <c r="A25" s="42" t="s">
        <v>61</v>
      </c>
      <c r="B25" s="41"/>
      <c r="C25" s="43">
        <f>B5</f>
        <v>0.1</v>
      </c>
    </row>
    <row r="27" spans="1:5" x14ac:dyDescent="0.25">
      <c r="B27" s="5"/>
    </row>
  </sheetData>
  <mergeCells count="2">
    <mergeCell ref="A10:C10"/>
    <mergeCell ref="C5:C6"/>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2A417-3CD3-44C2-9E09-0FF3630F0A3D}">
  <sheetPr>
    <pageSetUpPr fitToPage="1"/>
  </sheetPr>
  <dimension ref="A1:D31"/>
  <sheetViews>
    <sheetView topLeftCell="A4" zoomScale="85" zoomScaleNormal="85" workbookViewId="0">
      <selection activeCell="C21" sqref="C21"/>
    </sheetView>
  </sheetViews>
  <sheetFormatPr defaultColWidth="11.42578125" defaultRowHeight="15" x14ac:dyDescent="0.25"/>
  <cols>
    <col min="1" max="1" width="39.5703125" customWidth="1"/>
    <col min="2" max="2" width="16" customWidth="1"/>
    <col min="3" max="3" width="17.7109375" customWidth="1"/>
    <col min="4" max="4" width="18" customWidth="1"/>
  </cols>
  <sheetData>
    <row r="1" spans="1:4" ht="15.75" x14ac:dyDescent="0.25">
      <c r="A1" s="83" t="s">
        <v>84</v>
      </c>
      <c r="B1" s="82"/>
      <c r="C1" s="82"/>
      <c r="D1" s="81"/>
    </row>
    <row r="2" spans="1:4" ht="30" x14ac:dyDescent="0.25">
      <c r="A2" s="80"/>
      <c r="B2" s="79"/>
      <c r="C2" s="1" t="s">
        <v>27</v>
      </c>
      <c r="D2" s="2" t="s">
        <v>28</v>
      </c>
    </row>
    <row r="3" spans="1:4" x14ac:dyDescent="0.25">
      <c r="A3" s="79" t="s">
        <v>80</v>
      </c>
      <c r="B3" s="79"/>
      <c r="C3" s="72">
        <v>560000</v>
      </c>
      <c r="D3" s="71">
        <f>C3*$C$6</f>
        <v>5600000</v>
      </c>
    </row>
    <row r="4" spans="1:4" x14ac:dyDescent="0.25">
      <c r="A4" s="79" t="s">
        <v>79</v>
      </c>
      <c r="B4" s="79"/>
      <c r="C4" s="72">
        <v>240000</v>
      </c>
      <c r="D4" s="71">
        <f>C4*$C$6</f>
        <v>2400000</v>
      </c>
    </row>
    <row r="5" spans="1:4" x14ac:dyDescent="0.25">
      <c r="A5" s="79" t="s">
        <v>78</v>
      </c>
      <c r="B5" s="79"/>
      <c r="C5" s="71">
        <f>D5/C6</f>
        <v>208000</v>
      </c>
      <c r="D5" s="73">
        <v>2080000</v>
      </c>
    </row>
    <row r="6" spans="1:4" x14ac:dyDescent="0.25">
      <c r="A6" s="79" t="s">
        <v>4</v>
      </c>
      <c r="B6" s="79"/>
      <c r="C6" s="72">
        <v>10</v>
      </c>
      <c r="D6" s="71"/>
    </row>
    <row r="7" spans="1:4" x14ac:dyDescent="0.25">
      <c r="A7" s="78" t="s">
        <v>83</v>
      </c>
      <c r="B7" s="76">
        <v>0.15</v>
      </c>
      <c r="C7" s="71">
        <f>($C$4+$C$5)*B7</f>
        <v>67200</v>
      </c>
      <c r="D7" s="71">
        <f>C7*$C$6</f>
        <v>672000</v>
      </c>
    </row>
    <row r="8" spans="1:4" x14ac:dyDescent="0.25">
      <c r="A8" s="78"/>
      <c r="B8" s="76">
        <v>0.2</v>
      </c>
      <c r="C8" s="71">
        <f>($C$4+$C$5)*B8</f>
        <v>89600</v>
      </c>
      <c r="D8" s="71">
        <f>C8*$C$6</f>
        <v>896000</v>
      </c>
    </row>
    <row r="9" spans="1:4" x14ac:dyDescent="0.25">
      <c r="A9" s="78"/>
      <c r="B9" s="76">
        <v>0.25</v>
      </c>
      <c r="C9" s="71">
        <f>($C$4+$C$5)*B9</f>
        <v>112000</v>
      </c>
      <c r="D9" s="71">
        <f>C9*$C$6</f>
        <v>1120000</v>
      </c>
    </row>
    <row r="10" spans="1:4" x14ac:dyDescent="0.25">
      <c r="A10" s="77" t="s">
        <v>82</v>
      </c>
      <c r="B10" s="76">
        <v>0.15</v>
      </c>
      <c r="C10" s="71">
        <f>C$3-C$4-C$5-C7</f>
        <v>44800</v>
      </c>
      <c r="D10" s="71">
        <f>C10*$C$6</f>
        <v>448000</v>
      </c>
    </row>
    <row r="11" spans="1:4" x14ac:dyDescent="0.25">
      <c r="A11" s="77"/>
      <c r="B11" s="76">
        <v>0.2</v>
      </c>
      <c r="C11" s="71">
        <f>C$3-C$4-C$5-C8</f>
        <v>22400</v>
      </c>
      <c r="D11" s="71">
        <f>C11*$C$6</f>
        <v>224000</v>
      </c>
    </row>
    <row r="12" spans="1:4" x14ac:dyDescent="0.25">
      <c r="A12" s="77"/>
      <c r="B12" s="76">
        <v>0.25</v>
      </c>
      <c r="C12" s="71">
        <f>C$3-C$4-C$5-C9</f>
        <v>0</v>
      </c>
      <c r="D12" s="71">
        <f>C12*$C$6</f>
        <v>0</v>
      </c>
    </row>
    <row r="13" spans="1:4" x14ac:dyDescent="0.25">
      <c r="A13" s="75"/>
    </row>
    <row r="14" spans="1:4" ht="32.25" customHeight="1" x14ac:dyDescent="0.25">
      <c r="A14" s="56" t="s">
        <v>81</v>
      </c>
      <c r="B14" s="57"/>
      <c r="C14" s="57"/>
      <c r="D14" s="58"/>
    </row>
    <row r="15" spans="1:4" ht="30" customHeight="1" x14ac:dyDescent="0.25">
      <c r="A15" s="74"/>
      <c r="B15" s="74"/>
      <c r="C15" s="1" t="s">
        <v>27</v>
      </c>
      <c r="D15" s="2" t="s">
        <v>28</v>
      </c>
    </row>
    <row r="16" spans="1:4" x14ac:dyDescent="0.25">
      <c r="A16" s="61" t="s">
        <v>80</v>
      </c>
      <c r="B16" s="61"/>
      <c r="C16" s="72">
        <f>C3</f>
        <v>560000</v>
      </c>
      <c r="D16" s="3">
        <f>C16*$C$6</f>
        <v>5600000</v>
      </c>
    </row>
    <row r="17" spans="1:4" x14ac:dyDescent="0.25">
      <c r="A17" s="61" t="s">
        <v>79</v>
      </c>
      <c r="B17" s="61"/>
      <c r="C17" s="72">
        <f>C4</f>
        <v>240000</v>
      </c>
      <c r="D17" s="3">
        <f>C17*$C$6</f>
        <v>2400000</v>
      </c>
    </row>
    <row r="18" spans="1:4" x14ac:dyDescent="0.25">
      <c r="A18" s="61" t="s">
        <v>78</v>
      </c>
      <c r="B18" s="61"/>
      <c r="C18" s="71">
        <f>D18/C19</f>
        <v>208000</v>
      </c>
      <c r="D18" s="73">
        <f>D5</f>
        <v>2080000</v>
      </c>
    </row>
    <row r="19" spans="1:4" x14ac:dyDescent="0.25">
      <c r="A19" s="61" t="s">
        <v>4</v>
      </c>
      <c r="B19" s="61"/>
      <c r="C19" s="72">
        <f>C6</f>
        <v>10</v>
      </c>
      <c r="D19" s="3"/>
    </row>
    <row r="20" spans="1:4" ht="30" customHeight="1" x14ac:dyDescent="0.25">
      <c r="A20" s="61" t="s">
        <v>77</v>
      </c>
      <c r="B20" s="61"/>
      <c r="C20" s="4">
        <v>0</v>
      </c>
      <c r="D20" s="3">
        <f>$C$20*$C$19</f>
        <v>0</v>
      </c>
    </row>
    <row r="21" spans="1:4" x14ac:dyDescent="0.25">
      <c r="A21" s="61" t="s">
        <v>76</v>
      </c>
      <c r="B21" s="61"/>
      <c r="C21" s="71">
        <f>C$16-C$17-C$18-C$20</f>
        <v>112000</v>
      </c>
      <c r="D21" s="3">
        <f>C21*C19</f>
        <v>1120000</v>
      </c>
    </row>
    <row r="22" spans="1:4" x14ac:dyDescent="0.25">
      <c r="A22" s="62" t="s">
        <v>75</v>
      </c>
      <c r="B22" s="62"/>
      <c r="C22" s="33">
        <v>0.25</v>
      </c>
      <c r="D22" s="3"/>
    </row>
    <row r="23" spans="1:4" ht="33" customHeight="1" x14ac:dyDescent="0.25">
      <c r="A23" s="70" t="s">
        <v>74</v>
      </c>
      <c r="B23" s="70"/>
      <c r="C23" s="3">
        <f>$C$21-(($C$17+$C$18)*0.2)</f>
        <v>22400</v>
      </c>
      <c r="D23" s="3">
        <f>$D$21-(($D$17+$D$18)*0.2)</f>
        <v>224000</v>
      </c>
    </row>
    <row r="24" spans="1:4" ht="33" customHeight="1" x14ac:dyDescent="0.25">
      <c r="A24" s="70" t="s">
        <v>73</v>
      </c>
      <c r="B24" s="70"/>
      <c r="C24" s="3">
        <f>$C$21-(($C$17+$C$18)*0.15)</f>
        <v>44800</v>
      </c>
      <c r="D24" s="3">
        <f>$D$21-(($D$17+$D$18)*0.15)</f>
        <v>448000</v>
      </c>
    </row>
    <row r="27" spans="1:4" x14ac:dyDescent="0.25">
      <c r="C27" s="31"/>
    </row>
    <row r="29" spans="1:4" x14ac:dyDescent="0.25">
      <c r="C29" s="31"/>
    </row>
    <row r="30" spans="1:4" x14ac:dyDescent="0.25">
      <c r="C30" s="31"/>
    </row>
    <row r="31" spans="1:4" x14ac:dyDescent="0.25">
      <c r="C31" s="31"/>
    </row>
  </sheetData>
  <mergeCells count="14">
    <mergeCell ref="A21:B21"/>
    <mergeCell ref="A22:B22"/>
    <mergeCell ref="A23:B23"/>
    <mergeCell ref="A24:B24"/>
    <mergeCell ref="A14:D14"/>
    <mergeCell ref="A19:B19"/>
    <mergeCell ref="A20:B20"/>
    <mergeCell ref="A1:D1"/>
    <mergeCell ref="A15:B15"/>
    <mergeCell ref="A16:B16"/>
    <mergeCell ref="A17:B17"/>
    <mergeCell ref="A18:B18"/>
    <mergeCell ref="A10:A12"/>
    <mergeCell ref="A7:A9"/>
  </mergeCells>
  <pageMargins left="0.7" right="0.7" top="0.75" bottom="0.75" header="0.3" footer="0.3"/>
  <pageSetup paperSize="9" scale="1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0_README</vt:lpstr>
      <vt:lpstr>1_Charge avant achat terrain</vt:lpstr>
      <vt:lpstr>2_Charge aprés achat du terrain</vt:lpstr>
      <vt:lpstr>3Calcul des charges d'urbanisme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vincent</dc:creator>
  <cp:keywords/>
  <dc:description/>
  <cp:lastModifiedBy>Aline</cp:lastModifiedBy>
  <cp:revision/>
  <dcterms:created xsi:type="dcterms:W3CDTF">2012-06-04T12:00:57Z</dcterms:created>
  <dcterms:modified xsi:type="dcterms:W3CDTF">2021-05-25T14:12:26Z</dcterms:modified>
  <cp:category/>
  <cp:contentStatus/>
</cp:coreProperties>
</file>